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BN3PEPF00001E70\EXCELCNV\531226b6-d62c-4902-99d6-f46ca4e6342a\"/>
    </mc:Choice>
  </mc:AlternateContent>
  <xr:revisionPtr revIDLastSave="0" documentId="8_{D50AFA4C-D505-45E0-B156-5FE408D08F78}" xr6:coauthVersionLast="47" xr6:coauthVersionMax="47" xr10:uidLastSave="{00000000-0000-0000-0000-000000000000}"/>
  <bookViews>
    <workbookView xWindow="-60" yWindow="-60" windowWidth="15480" windowHeight="11640" xr2:uid="{D3C72B65-CB6E-4153-AE7A-83D1BA1BD3A5}"/>
  </bookViews>
  <sheets>
    <sheet name="Hoja1" sheetId="1" r:id="rId1"/>
    <sheet name="Hoja2" sheetId="2" r:id="rId2"/>
    <sheet name="Hoja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1" i="1"/>
  <c r="E20" i="1"/>
  <c r="E19" i="1"/>
  <c r="O14" i="1"/>
  <c r="O11" i="1"/>
  <c r="N14" i="1"/>
  <c r="N11" i="1"/>
  <c r="M14" i="1"/>
  <c r="M11" i="1"/>
  <c r="L14" i="1"/>
  <c r="L11" i="1"/>
  <c r="K14" i="1"/>
  <c r="K11" i="1"/>
  <c r="J14" i="1"/>
  <c r="J11" i="1"/>
  <c r="I14" i="1"/>
  <c r="I11" i="1"/>
  <c r="H14" i="1"/>
  <c r="H11" i="1"/>
  <c r="G14" i="1"/>
  <c r="G11" i="1"/>
  <c r="F12" i="1"/>
  <c r="F17" i="1"/>
  <c r="F16" i="1"/>
  <c r="F15" i="1"/>
  <c r="F14" i="1"/>
  <c r="F13" i="1"/>
  <c r="F11" i="1"/>
  <c r="E15" i="1"/>
  <c r="E16" i="1"/>
  <c r="E14" i="1"/>
  <c r="E11" i="1"/>
  <c r="E17" i="1"/>
  <c r="D14" i="1"/>
  <c r="D11" i="1"/>
</calcChain>
</file>

<file path=xl/sharedStrings.xml><?xml version="1.0" encoding="utf-8"?>
<sst xmlns="http://schemas.openxmlformats.org/spreadsheetml/2006/main" count="94" uniqueCount="80">
  <si>
    <t>LE FIA PORQUE CONFIA EN USTED</t>
  </si>
  <si>
    <t>DEPARTAMENTO DE CREDITOS Y CARTERA</t>
  </si>
  <si>
    <t>REALIZADO POR:</t>
  </si>
  <si>
    <t>JUAN GUILLERMO GONZALEZ-MONICA COLORADO</t>
  </si>
  <si>
    <t>INFORMACION MENSUAL DE CREDITOS</t>
  </si>
  <si>
    <t>FACHA DE REALIZACION:</t>
  </si>
  <si>
    <t>DATOS DEL CLIENTE</t>
  </si>
  <si>
    <t>INFORMACION DEL CREDITO</t>
  </si>
  <si>
    <t>SALDOS PARCIALES</t>
  </si>
  <si>
    <t>ABONO EN PORCENTAJES</t>
  </si>
  <si>
    <t>CODIGO</t>
  </si>
  <si>
    <t>NOMBRE</t>
  </si>
  <si>
    <t>TIPO</t>
  </si>
  <si>
    <t>NUMERO</t>
  </si>
  <si>
    <t>VALOR</t>
  </si>
  <si>
    <t>IVA</t>
  </si>
  <si>
    <t>SALDO</t>
  </si>
  <si>
    <t>CUOTA</t>
  </si>
  <si>
    <t>CUOTA 1</t>
  </si>
  <si>
    <t>CUOTA 2</t>
  </si>
  <si>
    <t>CUOTA 3</t>
  </si>
  <si>
    <t>TOTAL</t>
  </si>
  <si>
    <t>COMPROBANTE</t>
  </si>
  <si>
    <t>OPCIONES</t>
  </si>
  <si>
    <t>CLIENTE</t>
  </si>
  <si>
    <t>DEL CLIENTE</t>
  </si>
  <si>
    <t>CREDITO</t>
  </si>
  <si>
    <t>CUOTAS</t>
  </si>
  <si>
    <t>PARCIAL</t>
  </si>
  <si>
    <t>INICIAL</t>
  </si>
  <si>
    <t>ACTUAL</t>
  </si>
  <si>
    <t>ABONOS</t>
  </si>
  <si>
    <t>PENDIENTE</t>
  </si>
  <si>
    <t>DE LA CUENTA</t>
  </si>
  <si>
    <t>DE CREDITO</t>
  </si>
  <si>
    <t>GONZALEZ JUAN G</t>
  </si>
  <si>
    <t>club</t>
  </si>
  <si>
    <t>NUEVO CRÉDITO</t>
  </si>
  <si>
    <t>GARCIA ESTELLA</t>
  </si>
  <si>
    <t>PEREZ CAMILO</t>
  </si>
  <si>
    <t>QUINTERO NUBIA</t>
  </si>
  <si>
    <t>cta corirente</t>
  </si>
  <si>
    <t>SALDO CONGELADO</t>
  </si>
  <si>
    <t>CARDENAS ALEXANDRA</t>
  </si>
  <si>
    <t>CORREA ALBERTO</t>
  </si>
  <si>
    <t>TORO JORGE</t>
  </si>
  <si>
    <t>cta corriente</t>
  </si>
  <si>
    <t>TOTAL DE LOS SALDOS</t>
  </si>
  <si>
    <t>OBSERVACIONES GENERALES</t>
  </si>
  <si>
    <t>PROMEDIO CUOTA INICIAL Y TOTAL ABONOS</t>
  </si>
  <si>
    <t>MAYOR SALDO PENDIENTE</t>
  </si>
  <si>
    <t>MINIMO VALOR DEL CREDITO</t>
  </si>
  <si>
    <t>CANTIDAD TOTAL DE CLIENTES</t>
  </si>
  <si>
    <t>CANTIDAD DE CLIENTES CON CTA CORRIENTE</t>
  </si>
  <si>
    <t>Para resolver los calculos necesarios en la planilla tenga en cuenta la siguiente informació:</t>
  </si>
  <si>
    <t>NOTA</t>
  </si>
  <si>
    <t>TODOS LOS CALCULOS SE DEBEN HACER CON FORMULAS INDIRECTAS.</t>
  </si>
  <si>
    <t>NUMERO CUOTAS</t>
  </si>
  <si>
    <t>Si el tipo de crédito es igual a club, tendra 12 de lo cntrario seran 6</t>
  </si>
  <si>
    <t>VALOR CREDITO</t>
  </si>
  <si>
    <t>Si el número de cuotas es &gt;6, el valor de crédito sera de 250000, de lo contrario seran 150000</t>
  </si>
  <si>
    <t>Valor del crédito * 16%</t>
  </si>
  <si>
    <t>SALDO PARCIAL</t>
  </si>
  <si>
    <t>Valor del crédito+iva</t>
  </si>
  <si>
    <t>CUOTA INICIAL</t>
  </si>
  <si>
    <t>Será la tercera parte del saldo parcial</t>
  </si>
  <si>
    <t>SALDO ACTUAL</t>
  </si>
  <si>
    <t>Saldo parcial - cuota inicial</t>
  </si>
  <si>
    <t>CUOTA 1,2,3</t>
  </si>
  <si>
    <t>es el saldo actual por el % respectivo</t>
  </si>
  <si>
    <t>TOTAL ABONOS</t>
  </si>
  <si>
    <t>es total de las cuotas</t>
  </si>
  <si>
    <t>SALDO PENDIENTE</t>
  </si>
  <si>
    <t>Saldo actual-total abonos</t>
  </si>
  <si>
    <t>COMPROBANTE DE CUENTA</t>
  </si>
  <si>
    <t>Cuota inicial+total abonos+saldo pendiente (debe dar lo mismo que el saldo parcial)</t>
  </si>
  <si>
    <t>OPCIONES DE CREDITO</t>
  </si>
  <si>
    <t>Si saldo pendiente es &lt;30000, debe salir un mensaje que diga NUEVO CREDITO, de lo contrario debe salir un mensaje que diga SALDO CONGELADO</t>
  </si>
  <si>
    <t>Para hallar los cálculos de la parte inferior utilice las funciones vistas en clase según sea el caso</t>
  </si>
  <si>
    <t>ORGANIZAR LA PLANILLA PARA IMPRIMIRLA Y DEBE QUEDAR EN UNA SOLA HOJA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</si>
</sst>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theme="1"/>
      <name val="Calibri"/>
      <family val="2"/>
    </font>
    <font>
      <sz val="10"/>
      <color indexed="56"/>
      <name val="Calibri"/>
      <family val="2"/>
    </font>
    <font>
      <sz val="14"/>
      <color indexed="56"/>
      <name val="Calibri"/>
      <family val="2"/>
    </font>
    <font>
      <b/>
      <sz val="10"/>
      <color indexed="56"/>
      <name val="Calibri"/>
      <family val="2"/>
    </font>
    <font>
      <b/>
      <sz val="12"/>
      <color indexed="56"/>
      <name val="Calibri"/>
      <family val="2"/>
    </font>
    <font>
      <b/>
      <sz val="8"/>
      <color indexed="56"/>
      <name val="Calibri"/>
      <family val="2"/>
    </font>
    <font>
      <sz val="12"/>
      <color indexed="5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14" fontId="3" fillId="0" borderId="7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9" fontId="3" fillId="0" borderId="13" xfId="0" applyNumberFormat="1" applyFont="1" applyBorder="1" applyAlignment="1">
      <alignment horizontal="center"/>
    </xf>
    <xf numFmtId="0" fontId="1" fillId="0" borderId="14" xfId="0" applyFont="1" applyBorder="1"/>
    <xf numFmtId="3" fontId="1" fillId="0" borderId="14" xfId="0" applyNumberFormat="1" applyFont="1" applyBorder="1"/>
    <xf numFmtId="0" fontId="1" fillId="0" borderId="13" xfId="0" applyFont="1" applyBorder="1"/>
    <xf numFmtId="0" fontId="3" fillId="0" borderId="9" xfId="0" applyFont="1" applyBorder="1"/>
    <xf numFmtId="3" fontId="3" fillId="0" borderId="14" xfId="0" applyNumberFormat="1" applyFont="1" applyBorder="1"/>
    <xf numFmtId="0" fontId="3" fillId="0" borderId="14" xfId="0" applyFont="1" applyBorder="1"/>
    <xf numFmtId="0" fontId="4" fillId="2" borderId="0" xfId="0" applyFont="1" applyFill="1" applyBorder="1"/>
    <xf numFmtId="0" fontId="4" fillId="0" borderId="0" xfId="0" applyFont="1" applyFill="1" applyBorder="1"/>
    <xf numFmtId="0" fontId="4" fillId="0" borderId="0" xfId="0" applyFont="1"/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6" fillId="0" borderId="0" xfId="0" applyFont="1"/>
    <xf numFmtId="0" fontId="2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18</xdr:row>
      <xdr:rowOff>76200</xdr:rowOff>
    </xdr:from>
    <xdr:to>
      <xdr:col>3</xdr:col>
      <xdr:colOff>676275</xdr:colOff>
      <xdr:row>18</xdr:row>
      <xdr:rowOff>77788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id="{AE222DD3-F703-8B4F-F3FD-C3928F44551E}"/>
            </a:ext>
          </a:extLst>
        </xdr:cNvPr>
        <xdr:cNvCxnSpPr/>
      </xdr:nvCxnSpPr>
      <xdr:spPr>
        <a:xfrm>
          <a:off x="2352675" y="1695450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19</xdr:row>
      <xdr:rowOff>76200</xdr:rowOff>
    </xdr:from>
    <xdr:to>
      <xdr:col>3</xdr:col>
      <xdr:colOff>695325</xdr:colOff>
      <xdr:row>19</xdr:row>
      <xdr:rowOff>77788</xdr:rowOff>
    </xdr:to>
    <xdr:cxnSp macro="">
      <xdr:nvCxnSpPr>
        <xdr:cNvPr id="4" name="3 Conector recto de flecha">
          <a:extLst>
            <a:ext uri="{FF2B5EF4-FFF2-40B4-BE49-F238E27FC236}">
              <a16:creationId xmlns:a16="http://schemas.microsoft.com/office/drawing/2014/main" id="{836CC062-717B-BEF9-3470-029F109D7936}"/>
            </a:ext>
          </a:extLst>
        </xdr:cNvPr>
        <xdr:cNvCxnSpPr/>
      </xdr:nvCxnSpPr>
      <xdr:spPr>
        <a:xfrm>
          <a:off x="2371725" y="1857375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20</xdr:row>
      <xdr:rowOff>66675</xdr:rowOff>
    </xdr:from>
    <xdr:to>
      <xdr:col>3</xdr:col>
      <xdr:colOff>666750</xdr:colOff>
      <xdr:row>20</xdr:row>
      <xdr:rowOff>68263</xdr:rowOff>
    </xdr:to>
    <xdr:cxnSp macro="">
      <xdr:nvCxnSpPr>
        <xdr:cNvPr id="5" name="4 Conector recto de flecha">
          <a:extLst>
            <a:ext uri="{FF2B5EF4-FFF2-40B4-BE49-F238E27FC236}">
              <a16:creationId xmlns:a16="http://schemas.microsoft.com/office/drawing/2014/main" id="{C24C8FB4-C06A-6AA0-62E1-896E525C8CF1}"/>
            </a:ext>
          </a:extLst>
        </xdr:cNvPr>
        <xdr:cNvCxnSpPr/>
      </xdr:nvCxnSpPr>
      <xdr:spPr>
        <a:xfrm>
          <a:off x="2343150" y="2009775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21</xdr:row>
      <xdr:rowOff>66675</xdr:rowOff>
    </xdr:from>
    <xdr:to>
      <xdr:col>3</xdr:col>
      <xdr:colOff>666750</xdr:colOff>
      <xdr:row>21</xdr:row>
      <xdr:rowOff>68263</xdr:rowOff>
    </xdr:to>
    <xdr:cxnSp macro="">
      <xdr:nvCxnSpPr>
        <xdr:cNvPr id="6" name="5 Conector recto de flecha">
          <a:extLst>
            <a:ext uri="{FF2B5EF4-FFF2-40B4-BE49-F238E27FC236}">
              <a16:creationId xmlns:a16="http://schemas.microsoft.com/office/drawing/2014/main" id="{E415EF87-8994-2B46-6402-79AA5DD44F65}"/>
            </a:ext>
          </a:extLst>
        </xdr:cNvPr>
        <xdr:cNvCxnSpPr/>
      </xdr:nvCxnSpPr>
      <xdr:spPr>
        <a:xfrm>
          <a:off x="2343150" y="2171700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</xdr:colOff>
      <xdr:row>22</xdr:row>
      <xdr:rowOff>76200</xdr:rowOff>
    </xdr:from>
    <xdr:to>
      <xdr:col>3</xdr:col>
      <xdr:colOff>676275</xdr:colOff>
      <xdr:row>22</xdr:row>
      <xdr:rowOff>77788</xdr:rowOff>
    </xdr:to>
    <xdr:cxnSp macro="">
      <xdr:nvCxnSpPr>
        <xdr:cNvPr id="7" name="6 Conector recto de flecha">
          <a:extLst>
            <a:ext uri="{FF2B5EF4-FFF2-40B4-BE49-F238E27FC236}">
              <a16:creationId xmlns:a16="http://schemas.microsoft.com/office/drawing/2014/main" id="{172F5866-6675-12CC-FB78-E950BB975320}"/>
            </a:ext>
          </a:extLst>
        </xdr:cNvPr>
        <xdr:cNvCxnSpPr/>
      </xdr:nvCxnSpPr>
      <xdr:spPr>
        <a:xfrm>
          <a:off x="2352675" y="2343150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23</xdr:row>
      <xdr:rowOff>66675</xdr:rowOff>
    </xdr:from>
    <xdr:to>
      <xdr:col>3</xdr:col>
      <xdr:colOff>695325</xdr:colOff>
      <xdr:row>23</xdr:row>
      <xdr:rowOff>68263</xdr:rowOff>
    </xdr:to>
    <xdr:cxnSp macro="">
      <xdr:nvCxnSpPr>
        <xdr:cNvPr id="8" name="7 Conector recto de flecha">
          <a:extLst>
            <a:ext uri="{FF2B5EF4-FFF2-40B4-BE49-F238E27FC236}">
              <a16:creationId xmlns:a16="http://schemas.microsoft.com/office/drawing/2014/main" id="{334A5CF5-DDAA-09B7-592F-9CA385B8BB1E}"/>
            </a:ext>
          </a:extLst>
        </xdr:cNvPr>
        <xdr:cNvCxnSpPr/>
      </xdr:nvCxnSpPr>
      <xdr:spPr>
        <a:xfrm>
          <a:off x="2371725" y="2495550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31</xdr:colOff>
      <xdr:row>1</xdr:row>
      <xdr:rowOff>133889</xdr:rowOff>
    </xdr:from>
    <xdr:ext cx="6014824" cy="256636"/>
    <xdr:sp macro="" textlink="">
      <xdr:nvSpPr>
        <xdr:cNvPr id="9" name="8 Rectángulo">
          <a:extLst>
            <a:ext uri="{FF2B5EF4-FFF2-40B4-BE49-F238E27FC236}">
              <a16:creationId xmlns:a16="http://schemas.microsoft.com/office/drawing/2014/main" id="{8F6ABD11-97A5-278C-F511-BE2BCE951438}"/>
            </a:ext>
          </a:extLst>
        </xdr:cNvPr>
        <xdr:cNvSpPr/>
      </xdr:nvSpPr>
      <xdr:spPr>
        <a:xfrm>
          <a:off x="2311431" y="133889"/>
          <a:ext cx="6099144" cy="256636"/>
        </a:xfrm>
        <a:prstGeom prst="rect">
          <a:avLst/>
        </a:prstGeom>
        <a:noFill/>
      </xdr:spPr>
      <xdr:txBody>
        <a:bodyPr wrap="square" lIns="91440" tIns="45720" rIns="91440" bIns="45720">
          <a:prstTxWarp prst="textArchDown">
            <a:avLst/>
          </a:prstTxWarp>
          <a:spAutoFit/>
          <a:scene3d>
            <a:camera prst="orthographicFront">
              <a:rot lat="1792452" lon="21253882" rev="21427160"/>
            </a:camera>
            <a:lightRig rig="threePt" dir="t"/>
          </a:scene3d>
        </a:bodyPr>
        <a:lstStyle/>
        <a:p>
          <a:pPr algn="ctr"/>
          <a:r>
            <a:rPr lang="es-ES" sz="25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ALMACENES FLAMINGO</a:t>
          </a:r>
        </a:p>
      </xdr:txBody>
    </xdr:sp>
    <xdr:clientData/>
  </xdr:oneCellAnchor>
  <xdr:twoCellAnchor editAs="oneCell">
    <xdr:from>
      <xdr:col>11</xdr:col>
      <xdr:colOff>85725</xdr:colOff>
      <xdr:row>1</xdr:row>
      <xdr:rowOff>19050</xdr:rowOff>
    </xdr:from>
    <xdr:to>
      <xdr:col>12</xdr:col>
      <xdr:colOff>752475</xdr:colOff>
      <xdr:row>4</xdr:row>
      <xdr:rowOff>133350</xdr:rowOff>
    </xdr:to>
    <xdr:pic>
      <xdr:nvPicPr>
        <xdr:cNvPr id="1199" name="Picture 15">
          <a:extLst>
            <a:ext uri="{FF2B5EF4-FFF2-40B4-BE49-F238E27FC236}">
              <a16:creationId xmlns:a16="http://schemas.microsoft.com/office/drawing/2014/main" id="{0DE6B96B-6E31-CAFA-D527-BF3872155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180975"/>
          <a:ext cx="1438275" cy="600075"/>
        </a:xfrm>
        <a:prstGeom prst="rect">
          <a:avLst/>
        </a:prstGeom>
        <a:noFill/>
        <a:ln w="9525">
          <a:solidFill>
            <a:srgbClr val="054697">
              <a:alpha val="85881"/>
            </a:srgbClr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84A21-9840-465E-8CB9-890D33554585}">
  <dimension ref="A2:P44"/>
  <sheetViews>
    <sheetView tabSelected="1" zoomScale="75" workbookViewId="0">
      <selection activeCell="E23" sqref="E23"/>
    </sheetView>
  </sheetViews>
  <sheetFormatPr defaultColWidth="11.42578125" defaultRowHeight="12.75"/>
  <cols>
    <col min="1" max="1" width="27" style="4" customWidth="1"/>
    <col min="2" max="2" width="26.140625" style="4" customWidth="1"/>
    <col min="3" max="3" width="12.28515625" style="4" bestFit="1" customWidth="1"/>
    <col min="4" max="4" width="11" style="4" bestFit="1" customWidth="1"/>
    <col min="5" max="5" width="11" style="4" customWidth="1"/>
    <col min="6" max="6" width="11.5703125" style="4" bestFit="1" customWidth="1"/>
    <col min="7" max="8" width="11.42578125" style="4"/>
    <col min="9" max="9" width="27.28515625" style="4" customWidth="1"/>
    <col min="10" max="12" width="11.5703125" style="4" bestFit="1" customWidth="1"/>
    <col min="13" max="13" width="11.42578125" style="4"/>
    <col min="14" max="14" width="13.7109375" style="4" bestFit="1" customWidth="1"/>
    <col min="15" max="15" width="18.5703125" style="4" bestFit="1" customWidth="1"/>
    <col min="16" max="16" width="17.85546875" style="4" bestFit="1" customWidth="1"/>
    <col min="17" max="16384" width="11.42578125" style="4"/>
  </cols>
  <sheetData>
    <row r="2" spans="1:16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7"/>
    </row>
    <row r="5" spans="1:16" ht="18.75">
      <c r="A5" s="8"/>
      <c r="B5" s="9"/>
      <c r="C5" s="9"/>
      <c r="D5" s="9"/>
      <c r="E5" s="9"/>
      <c r="F5" s="37" t="s">
        <v>0</v>
      </c>
      <c r="G5" s="37"/>
      <c r="H5" s="37"/>
      <c r="I5" s="37"/>
      <c r="J5" s="9"/>
      <c r="K5" s="9"/>
      <c r="L5" s="9"/>
      <c r="M5" s="9"/>
      <c r="N5" s="9"/>
      <c r="O5" s="9"/>
      <c r="P5" s="10"/>
    </row>
    <row r="6" spans="1:16">
      <c r="A6" s="11" t="s">
        <v>1</v>
      </c>
      <c r="B6" s="12"/>
      <c r="C6" s="12"/>
      <c r="D6" s="12"/>
      <c r="E6" s="12"/>
      <c r="F6" s="13"/>
      <c r="G6" s="11" t="s">
        <v>2</v>
      </c>
      <c r="H6" s="12"/>
      <c r="I6" s="12" t="s">
        <v>3</v>
      </c>
      <c r="J6" s="12"/>
      <c r="K6" s="12"/>
      <c r="L6" s="12"/>
      <c r="M6" s="12"/>
      <c r="N6" s="2"/>
      <c r="O6" s="2"/>
      <c r="P6" s="3"/>
    </row>
    <row r="7" spans="1:16">
      <c r="A7" s="14" t="s">
        <v>4</v>
      </c>
      <c r="B7" s="15"/>
      <c r="C7" s="15"/>
      <c r="D7" s="15"/>
      <c r="E7" s="15"/>
      <c r="F7" s="16"/>
      <c r="G7" s="14" t="s">
        <v>5</v>
      </c>
      <c r="H7" s="15"/>
      <c r="I7" s="17">
        <v>43973</v>
      </c>
      <c r="J7" s="15"/>
      <c r="K7" s="15"/>
      <c r="L7" s="15"/>
      <c r="M7" s="15"/>
      <c r="N7" s="9"/>
      <c r="O7" s="9"/>
      <c r="P7" s="10"/>
    </row>
    <row r="8" spans="1:16">
      <c r="A8" s="38" t="s">
        <v>6</v>
      </c>
      <c r="B8" s="39"/>
      <c r="C8" s="38" t="s">
        <v>7</v>
      </c>
      <c r="D8" s="40"/>
      <c r="E8" s="40"/>
      <c r="F8" s="39"/>
      <c r="G8" s="38" t="s">
        <v>8</v>
      </c>
      <c r="H8" s="40"/>
      <c r="I8" s="39"/>
      <c r="J8" s="38" t="s">
        <v>9</v>
      </c>
      <c r="K8" s="40"/>
      <c r="L8" s="40"/>
      <c r="M8" s="39"/>
      <c r="N8" s="18"/>
      <c r="O8" s="19"/>
      <c r="P8" s="20"/>
    </row>
    <row r="9" spans="1:16">
      <c r="A9" s="21" t="s">
        <v>10</v>
      </c>
      <c r="B9" s="21" t="s">
        <v>11</v>
      </c>
      <c r="C9" s="21" t="s">
        <v>12</v>
      </c>
      <c r="D9" s="21" t="s">
        <v>13</v>
      </c>
      <c r="E9" s="21" t="s">
        <v>14</v>
      </c>
      <c r="F9" s="21" t="s">
        <v>15</v>
      </c>
      <c r="G9" s="21" t="s">
        <v>16</v>
      </c>
      <c r="H9" s="21" t="s">
        <v>17</v>
      </c>
      <c r="I9" s="21" t="s">
        <v>16</v>
      </c>
      <c r="J9" s="21" t="s">
        <v>18</v>
      </c>
      <c r="K9" s="21" t="s">
        <v>19</v>
      </c>
      <c r="L9" s="21" t="s">
        <v>20</v>
      </c>
      <c r="M9" s="21" t="s">
        <v>21</v>
      </c>
      <c r="N9" s="21" t="s">
        <v>16</v>
      </c>
      <c r="O9" s="21" t="s">
        <v>22</v>
      </c>
      <c r="P9" s="21" t="s">
        <v>23</v>
      </c>
    </row>
    <row r="10" spans="1:16">
      <c r="A10" s="22" t="s">
        <v>24</v>
      </c>
      <c r="B10" s="22" t="s">
        <v>25</v>
      </c>
      <c r="C10" s="22" t="s">
        <v>26</v>
      </c>
      <c r="D10" s="22" t="s">
        <v>27</v>
      </c>
      <c r="E10" s="22" t="s">
        <v>26</v>
      </c>
      <c r="F10" s="23">
        <v>0.16</v>
      </c>
      <c r="G10" s="22" t="s">
        <v>28</v>
      </c>
      <c r="H10" s="22" t="s">
        <v>29</v>
      </c>
      <c r="I10" s="22" t="s">
        <v>30</v>
      </c>
      <c r="J10" s="23">
        <v>0.15</v>
      </c>
      <c r="K10" s="23">
        <v>0.25</v>
      </c>
      <c r="L10" s="23">
        <v>0.35</v>
      </c>
      <c r="M10" s="22" t="s">
        <v>31</v>
      </c>
      <c r="N10" s="22" t="s">
        <v>32</v>
      </c>
      <c r="O10" s="22" t="s">
        <v>33</v>
      </c>
      <c r="P10" s="22" t="s">
        <v>34</v>
      </c>
    </row>
    <row r="11" spans="1:16">
      <c r="A11" s="24">
        <v>75011005608</v>
      </c>
      <c r="B11" s="24" t="s">
        <v>35</v>
      </c>
      <c r="C11" s="25" t="s">
        <v>36</v>
      </c>
      <c r="D11" s="24">
        <f>IF(C11="club",12,6)</f>
        <v>12</v>
      </c>
      <c r="E11" s="25">
        <f>IF(D11&gt;6,250000,150000)</f>
        <v>250000</v>
      </c>
      <c r="F11" s="25">
        <f>IF(E11&gt;6,250000,150000)*16%</f>
        <v>40000</v>
      </c>
      <c r="G11" s="25">
        <f>E11+F11</f>
        <v>290000</v>
      </c>
      <c r="H11" s="25">
        <f>G11/3</f>
        <v>96666.666666666672</v>
      </c>
      <c r="I11" s="25">
        <f>G11-H11</f>
        <v>193333.33333333331</v>
      </c>
      <c r="J11" s="25">
        <f>I11*15%</f>
        <v>28999.999999999996</v>
      </c>
      <c r="K11" s="25">
        <f>I11*25%</f>
        <v>48333.333333333328</v>
      </c>
      <c r="L11" s="25">
        <f>I11*35%</f>
        <v>67666.666666666657</v>
      </c>
      <c r="M11" s="25">
        <f>J11+K11+L11</f>
        <v>145000</v>
      </c>
      <c r="N11" s="25">
        <f>I11-M11</f>
        <v>48333.333333333314</v>
      </c>
      <c r="O11" s="25">
        <f>H11+M11+N11</f>
        <v>290000</v>
      </c>
      <c r="P11" s="24" t="s">
        <v>37</v>
      </c>
    </row>
    <row r="12" spans="1:16">
      <c r="A12" s="24">
        <v>43762524</v>
      </c>
      <c r="B12" s="24" t="s">
        <v>38</v>
      </c>
      <c r="C12" s="25" t="s">
        <v>36</v>
      </c>
      <c r="D12" s="24">
        <v>12</v>
      </c>
      <c r="E12" s="25">
        <v>250000</v>
      </c>
      <c r="F12" s="25">
        <f>E12*16%</f>
        <v>40000</v>
      </c>
      <c r="G12" s="25">
        <v>290000</v>
      </c>
      <c r="H12" s="25">
        <v>96667</v>
      </c>
      <c r="I12" s="25">
        <v>193333</v>
      </c>
      <c r="J12" s="25">
        <v>29000</v>
      </c>
      <c r="K12" s="25">
        <v>48333</v>
      </c>
      <c r="L12" s="25">
        <v>67667</v>
      </c>
      <c r="M12" s="25">
        <v>145000</v>
      </c>
      <c r="N12" s="25">
        <v>48333</v>
      </c>
      <c r="O12" s="25">
        <v>290000</v>
      </c>
      <c r="P12" s="24" t="s">
        <v>37</v>
      </c>
    </row>
    <row r="13" spans="1:16">
      <c r="A13" s="24">
        <v>71756284</v>
      </c>
      <c r="B13" s="24" t="s">
        <v>39</v>
      </c>
      <c r="C13" s="25" t="s">
        <v>36</v>
      </c>
      <c r="D13" s="24">
        <v>12</v>
      </c>
      <c r="E13" s="25">
        <v>250000</v>
      </c>
      <c r="F13" s="25">
        <f>E13*16%</f>
        <v>40000</v>
      </c>
      <c r="G13" s="25">
        <v>290000</v>
      </c>
      <c r="H13" s="25">
        <v>96667</v>
      </c>
      <c r="I13" s="25">
        <v>193333</v>
      </c>
      <c r="J13" s="25">
        <v>29000</v>
      </c>
      <c r="K13" s="25">
        <v>48333</v>
      </c>
      <c r="L13" s="25">
        <v>67667</v>
      </c>
      <c r="M13" s="25">
        <v>145000</v>
      </c>
      <c r="N13" s="25">
        <v>48333</v>
      </c>
      <c r="O13" s="25">
        <v>290000</v>
      </c>
      <c r="P13" s="24" t="s">
        <v>37</v>
      </c>
    </row>
    <row r="14" spans="1:16">
      <c r="A14" s="24">
        <v>98254364</v>
      </c>
      <c r="B14" s="24" t="s">
        <v>40</v>
      </c>
      <c r="C14" s="25" t="s">
        <v>41</v>
      </c>
      <c r="D14" s="24">
        <f>IF(C14="cta corirente",6,12)</f>
        <v>6</v>
      </c>
      <c r="E14" s="25">
        <f>IF(D14&gt;6,250000,150000)</f>
        <v>150000</v>
      </c>
      <c r="F14" s="25">
        <f>E14*16%</f>
        <v>24000</v>
      </c>
      <c r="G14" s="25">
        <f>E14+F14</f>
        <v>174000</v>
      </c>
      <c r="H14" s="25">
        <f>G14/3</f>
        <v>58000</v>
      </c>
      <c r="I14" s="25">
        <f>G14-H14</f>
        <v>116000</v>
      </c>
      <c r="J14" s="25">
        <f>I14*15%</f>
        <v>17400</v>
      </c>
      <c r="K14" s="25">
        <f>I14*25%</f>
        <v>29000</v>
      </c>
      <c r="L14" s="25">
        <f>I14*35%</f>
        <v>40600</v>
      </c>
      <c r="M14" s="25">
        <f>J14+K14+L14</f>
        <v>87000</v>
      </c>
      <c r="N14" s="25">
        <f>I14-M14</f>
        <v>29000</v>
      </c>
      <c r="O14" s="25">
        <f>H14+M14+N14</f>
        <v>174000</v>
      </c>
      <c r="P14" s="24" t="s">
        <v>42</v>
      </c>
    </row>
    <row r="15" spans="1:16">
      <c r="A15" s="24">
        <v>43825964</v>
      </c>
      <c r="B15" s="24" t="s">
        <v>43</v>
      </c>
      <c r="C15" s="25" t="s">
        <v>36</v>
      </c>
      <c r="D15" s="24">
        <v>12</v>
      </c>
      <c r="E15" s="25">
        <f>IF(D15&gt;6,250000,150000)</f>
        <v>250000</v>
      </c>
      <c r="F15" s="25">
        <f>E15*16%</f>
        <v>40000</v>
      </c>
      <c r="G15" s="25">
        <v>290000</v>
      </c>
      <c r="H15" s="25">
        <v>96667</v>
      </c>
      <c r="I15" s="25">
        <v>193333</v>
      </c>
      <c r="J15" s="25">
        <v>29000</v>
      </c>
      <c r="K15" s="25">
        <v>48333</v>
      </c>
      <c r="L15" s="25">
        <v>67667</v>
      </c>
      <c r="M15" s="25">
        <v>145000</v>
      </c>
      <c r="N15" s="25">
        <v>48333</v>
      </c>
      <c r="O15" s="25">
        <v>290000</v>
      </c>
      <c r="P15" s="24" t="s">
        <v>37</v>
      </c>
    </row>
    <row r="16" spans="1:16">
      <c r="A16" s="24">
        <v>21478985</v>
      </c>
      <c r="B16" s="24" t="s">
        <v>44</v>
      </c>
      <c r="C16" s="25" t="s">
        <v>36</v>
      </c>
      <c r="D16" s="24">
        <v>12</v>
      </c>
      <c r="E16" s="25">
        <f>IF(D11&gt;6,250000,150000)</f>
        <v>250000</v>
      </c>
      <c r="F16" s="25">
        <f>E16*16%</f>
        <v>40000</v>
      </c>
      <c r="G16" s="25">
        <v>290000</v>
      </c>
      <c r="H16" s="25">
        <v>96667</v>
      </c>
      <c r="I16" s="25">
        <v>193333</v>
      </c>
      <c r="J16" s="25">
        <v>29000</v>
      </c>
      <c r="K16" s="25">
        <v>48333</v>
      </c>
      <c r="L16" s="25">
        <v>67667</v>
      </c>
      <c r="M16" s="25">
        <v>145000</v>
      </c>
      <c r="N16" s="25">
        <v>48000</v>
      </c>
      <c r="O16" s="25">
        <v>290000</v>
      </c>
      <c r="P16" s="24" t="s">
        <v>37</v>
      </c>
    </row>
    <row r="17" spans="1:16">
      <c r="A17" s="24">
        <v>71458321</v>
      </c>
      <c r="B17" s="24" t="s">
        <v>45</v>
      </c>
      <c r="C17" s="25" t="s">
        <v>46</v>
      </c>
      <c r="D17" s="24">
        <v>6</v>
      </c>
      <c r="E17" s="25">
        <f>IF(D17&gt;6,250000,150000)</f>
        <v>150000</v>
      </c>
      <c r="F17" s="25">
        <f>E17*16%</f>
        <v>24000</v>
      </c>
      <c r="G17" s="25">
        <v>174000</v>
      </c>
      <c r="H17" s="25">
        <v>58000</v>
      </c>
      <c r="I17" s="25">
        <v>116000</v>
      </c>
      <c r="J17" s="25">
        <v>17400</v>
      </c>
      <c r="K17" s="25">
        <v>29000</v>
      </c>
      <c r="L17" s="25">
        <v>40600</v>
      </c>
      <c r="M17" s="25">
        <v>87000</v>
      </c>
      <c r="N17" s="25">
        <v>29000</v>
      </c>
      <c r="O17" s="25">
        <v>174000</v>
      </c>
      <c r="P17" s="24" t="s">
        <v>42</v>
      </c>
    </row>
    <row r="18" spans="1:16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1:16">
      <c r="A19" s="27" t="s">
        <v>47</v>
      </c>
      <c r="B19" s="19"/>
      <c r="C19" s="19"/>
      <c r="D19" s="20"/>
      <c r="E19" s="28">
        <f>G11+G14+I11+I14+N11+N14</f>
        <v>850666.66666666651</v>
      </c>
      <c r="F19" s="11" t="s">
        <v>48</v>
      </c>
      <c r="G19" s="2"/>
      <c r="H19" s="2"/>
      <c r="I19" s="2"/>
      <c r="J19" s="2"/>
      <c r="K19" s="2"/>
      <c r="L19" s="2"/>
      <c r="M19" s="2"/>
      <c r="N19" s="2"/>
      <c r="O19" s="2"/>
      <c r="P19" s="3"/>
    </row>
    <row r="20" spans="1:16">
      <c r="A20" s="27" t="s">
        <v>49</v>
      </c>
      <c r="B20" s="19"/>
      <c r="C20" s="19"/>
      <c r="D20" s="20"/>
      <c r="E20" s="28">
        <f>AVERAGE(H11:H17:M11:M17)</f>
        <v>85619.047619047618</v>
      </c>
      <c r="F20" s="5"/>
      <c r="G20" s="6"/>
      <c r="H20" s="6"/>
      <c r="I20" s="6"/>
      <c r="J20" s="6"/>
      <c r="K20" s="6"/>
      <c r="L20" s="6"/>
      <c r="M20" s="6"/>
      <c r="N20" s="6"/>
      <c r="O20" s="6"/>
      <c r="P20" s="7"/>
    </row>
    <row r="21" spans="1:16">
      <c r="A21" s="27" t="s">
        <v>50</v>
      </c>
      <c r="B21" s="19"/>
      <c r="C21" s="19"/>
      <c r="D21" s="20"/>
      <c r="E21" s="28">
        <f>MAX(N11:N17)</f>
        <v>48333.333333333314</v>
      </c>
      <c r="F21" s="5"/>
      <c r="G21" s="6"/>
      <c r="H21" s="6"/>
      <c r="I21" s="6"/>
      <c r="J21" s="6"/>
      <c r="K21" s="6"/>
      <c r="L21" s="6"/>
      <c r="M21" s="6"/>
      <c r="N21" s="6"/>
      <c r="O21" s="6"/>
      <c r="P21" s="7"/>
    </row>
    <row r="22" spans="1:16">
      <c r="A22" s="27" t="s">
        <v>51</v>
      </c>
      <c r="B22" s="19"/>
      <c r="C22" s="19"/>
      <c r="D22" s="20"/>
      <c r="E22" s="28">
        <f>MIN(E11:E17)</f>
        <v>150000</v>
      </c>
      <c r="F22" s="5"/>
      <c r="G22" s="6"/>
      <c r="H22" s="6"/>
      <c r="I22" s="6"/>
      <c r="J22" s="6"/>
      <c r="K22" s="6"/>
      <c r="L22" s="6"/>
      <c r="M22" s="6"/>
      <c r="N22" s="6"/>
      <c r="O22" s="6"/>
      <c r="P22" s="7"/>
    </row>
    <row r="23" spans="1:16">
      <c r="A23" s="27" t="s">
        <v>52</v>
      </c>
      <c r="B23" s="19"/>
      <c r="C23" s="19"/>
      <c r="D23" s="20"/>
      <c r="E23" s="29">
        <v>7</v>
      </c>
      <c r="F23" s="5"/>
      <c r="G23" s="6"/>
      <c r="H23" s="6"/>
      <c r="I23" s="6"/>
      <c r="J23" s="6"/>
      <c r="K23" s="6"/>
      <c r="L23" s="6"/>
      <c r="M23" s="6"/>
      <c r="N23" s="6"/>
      <c r="O23" s="6"/>
      <c r="P23" s="7"/>
    </row>
    <row r="24" spans="1:16">
      <c r="A24" s="27" t="s">
        <v>53</v>
      </c>
      <c r="B24" s="19"/>
      <c r="C24" s="19"/>
      <c r="D24" s="20"/>
      <c r="E24" s="28">
        <v>2</v>
      </c>
      <c r="F24" s="8"/>
      <c r="G24" s="9"/>
      <c r="H24" s="9"/>
      <c r="I24" s="9"/>
      <c r="J24" s="9"/>
      <c r="K24" s="9"/>
      <c r="L24" s="9"/>
      <c r="M24" s="9"/>
      <c r="N24" s="9"/>
      <c r="O24" s="9"/>
      <c r="P24" s="10"/>
    </row>
    <row r="27" spans="1:16" ht="15.75">
      <c r="A27" s="30" t="s">
        <v>54</v>
      </c>
    </row>
    <row r="29" spans="1:16" ht="15.75">
      <c r="A29" s="31" t="s">
        <v>55</v>
      </c>
      <c r="B29" s="32" t="s">
        <v>56</v>
      </c>
      <c r="C29" s="32"/>
      <c r="D29" s="32"/>
      <c r="E29" s="32"/>
      <c r="F29" s="32"/>
    </row>
    <row r="30" spans="1:16" ht="15.75">
      <c r="A30" s="33" t="s">
        <v>57</v>
      </c>
      <c r="B30" s="35" t="s">
        <v>58</v>
      </c>
    </row>
    <row r="31" spans="1:16" ht="15.75">
      <c r="A31" s="33" t="s">
        <v>59</v>
      </c>
      <c r="B31" s="36" t="s">
        <v>60</v>
      </c>
    </row>
    <row r="32" spans="1:16" ht="15.75">
      <c r="A32" s="33" t="s">
        <v>15</v>
      </c>
      <c r="B32" s="36" t="s">
        <v>61</v>
      </c>
    </row>
    <row r="33" spans="1:2" ht="15.75">
      <c r="A33" s="33" t="s">
        <v>62</v>
      </c>
      <c r="B33" s="36" t="s">
        <v>63</v>
      </c>
    </row>
    <row r="34" spans="1:2" ht="15.75">
      <c r="A34" s="33" t="s">
        <v>64</v>
      </c>
      <c r="B34" s="36" t="s">
        <v>65</v>
      </c>
    </row>
    <row r="35" spans="1:2" ht="15.75">
      <c r="A35" s="33" t="s">
        <v>66</v>
      </c>
      <c r="B35" s="36" t="s">
        <v>67</v>
      </c>
    </row>
    <row r="36" spans="1:2" ht="15.75">
      <c r="A36" s="33" t="s">
        <v>68</v>
      </c>
      <c r="B36" s="36" t="s">
        <v>69</v>
      </c>
    </row>
    <row r="37" spans="1:2" ht="15.75">
      <c r="A37" s="33" t="s">
        <v>70</v>
      </c>
      <c r="B37" s="36" t="s">
        <v>71</v>
      </c>
    </row>
    <row r="38" spans="1:2" ht="15.75">
      <c r="A38" s="33" t="s">
        <v>72</v>
      </c>
      <c r="B38" s="36" t="s">
        <v>73</v>
      </c>
    </row>
    <row r="39" spans="1:2" ht="15.75">
      <c r="A39" s="33" t="s">
        <v>74</v>
      </c>
      <c r="B39" s="36" t="s">
        <v>75</v>
      </c>
    </row>
    <row r="40" spans="1:2" ht="15.75">
      <c r="A40" s="33" t="s">
        <v>76</v>
      </c>
      <c r="B40" s="36" t="s">
        <v>77</v>
      </c>
    </row>
    <row r="41" spans="1:2" ht="15.75">
      <c r="A41" s="34"/>
      <c r="B41" s="36"/>
    </row>
    <row r="42" spans="1:2" ht="15.75">
      <c r="A42" s="33" t="s">
        <v>55</v>
      </c>
      <c r="B42" s="36" t="s">
        <v>78</v>
      </c>
    </row>
    <row r="44" spans="1:2">
      <c r="A44" s="33" t="s">
        <v>79</v>
      </c>
    </row>
  </sheetData>
  <mergeCells count="5">
    <mergeCell ref="F5:I5"/>
    <mergeCell ref="A8:B8"/>
    <mergeCell ref="C8:F8"/>
    <mergeCell ref="G8:I8"/>
    <mergeCell ref="J8:M8"/>
  </mergeCells>
  <phoneticPr fontId="0" type="noConversion"/>
  <pageMargins left="0.11811023622047245" right="0.11811023622047245" top="0.74803149606299213" bottom="0.74803149606299213" header="0.31496062992125984" footer="0.31496062992125984"/>
  <pageSetup scale="70" orientation="landscape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B57AA-40C7-4AA6-8149-C6AC5276338A}">
  <dimension ref="A1"/>
  <sheetViews>
    <sheetView workbookViewId="0"/>
  </sheetViews>
  <sheetFormatPr defaultRowHeight="12.75"/>
  <cols>
    <col min="1" max="256" width="11.42578125" customWidth="1"/>
  </cols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07DEF-E212-4197-BF21-8D6A61BF4FF4}">
  <dimension ref="A1"/>
  <sheetViews>
    <sheetView workbookViewId="0"/>
  </sheetViews>
  <sheetFormatPr defaultRowHeight="12.75"/>
  <cols>
    <col min="1" max="256" width="11.42578125" customWidth="1"/>
  </cols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SUMINISTROS INTEGRALES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SUMINISTROS INTEGRALES</dc:creator>
  <cp:keywords/>
  <dc:description/>
  <cp:lastModifiedBy/>
  <cp:revision/>
  <dcterms:created xsi:type="dcterms:W3CDTF">2008-09-22T17:56:12Z</dcterms:created>
  <dcterms:modified xsi:type="dcterms:W3CDTF">2025-08-27T01:22:05Z</dcterms:modified>
  <cp:category/>
  <cp:contentStatus/>
</cp:coreProperties>
</file>