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3PEPF00001F04\EXCELCNV\7e2eaeb0-794b-4130-b791-3114fce73458\"/>
    </mc:Choice>
  </mc:AlternateContent>
  <xr:revisionPtr revIDLastSave="0" documentId="8_{2A293C3B-D5C3-4EA7-B4CE-098D20ED3983}" xr6:coauthVersionLast="47" xr6:coauthVersionMax="47" xr10:uidLastSave="{00000000-0000-0000-0000-000000000000}"/>
  <bookViews>
    <workbookView xWindow="-60" yWindow="-60" windowWidth="15480" windowHeight="11640" xr2:uid="{987850DB-55DC-477A-A794-305B4225ECD1}"/>
  </bookViews>
  <sheets>
    <sheet name="Hoja1" sheetId="1" r:id="rId1"/>
    <sheet name="Hoja2" sheetId="2" r:id="rId2"/>
    <sheet name="Hoja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17" i="1"/>
  <c r="F17" i="1"/>
  <c r="G17" i="1"/>
  <c r="J17" i="1"/>
  <c r="J23" i="1"/>
  <c r="E7" i="1"/>
  <c r="I7" i="1"/>
  <c r="H7" i="1"/>
  <c r="E9" i="1"/>
  <c r="E10" i="1"/>
  <c r="E11" i="1"/>
  <c r="E12" i="1"/>
  <c r="E13" i="1"/>
  <c r="E14" i="1"/>
  <c r="E15" i="1"/>
  <c r="E8" i="1"/>
  <c r="J4" i="1"/>
  <c r="F8" i="1" l="1"/>
  <c r="G8" i="1" s="1"/>
  <c r="F15" i="1"/>
  <c r="F14" i="1"/>
  <c r="I12" i="1"/>
  <c r="H12" i="1"/>
  <c r="F13" i="1"/>
  <c r="I13" i="1"/>
  <c r="H13" i="1"/>
  <c r="F12" i="1"/>
  <c r="G12" i="1" s="1"/>
  <c r="I10" i="1"/>
  <c r="H10" i="1"/>
  <c r="F11" i="1"/>
  <c r="G13" i="1" s="1"/>
  <c r="I9" i="1"/>
  <c r="H9" i="1"/>
  <c r="F10" i="1"/>
  <c r="G10" i="1" s="1"/>
  <c r="I8" i="1"/>
  <c r="H8" i="1"/>
  <c r="F9" i="1"/>
  <c r="G9" i="1" s="1"/>
  <c r="J8" i="1" s="1"/>
  <c r="F7" i="1"/>
  <c r="J9" i="1" l="1"/>
  <c r="J10" i="1"/>
  <c r="J13" i="1"/>
  <c r="J12" i="1"/>
  <c r="E18" i="1"/>
  <c r="G7" i="1"/>
  <c r="J7" i="1" l="1"/>
  <c r="I11" i="1" l="1"/>
  <c r="H11" i="1"/>
  <c r="G15" i="1" l="1"/>
  <c r="G11" i="1"/>
  <c r="J11" i="1" s="1"/>
  <c r="J15" i="1" l="1"/>
  <c r="I14" i="1" l="1"/>
  <c r="H14" i="1"/>
  <c r="E19" i="1" s="1"/>
  <c r="J19" i="1" s="1"/>
  <c r="G14" i="1"/>
  <c r="J14" i="1"/>
  <c r="E16" i="1"/>
  <c r="E20" i="1"/>
  <c r="J20" i="1"/>
  <c r="E21" i="1"/>
  <c r="J21" i="1"/>
  <c r="E22" i="1"/>
  <c r="J22" i="1"/>
  <c r="F16" i="1"/>
  <c r="G16" i="1"/>
  <c r="J16" i="1"/>
</calcChain>
</file>

<file path=xl/sharedStrings.xml><?xml version="1.0" encoding="utf-8"?>
<sst xmlns="http://schemas.openxmlformats.org/spreadsheetml/2006/main" count="97" uniqueCount="72">
  <si>
    <t>ELECTRODOMESTICOS LA GARANTIA LTDA.</t>
  </si>
  <si>
    <t>INVENTARIO DE MERCANCIA</t>
  </si>
  <si>
    <t>DEPARTAMENTO DE INVENTARIOS</t>
  </si>
  <si>
    <t>REALIZADO POR:</t>
  </si>
  <si>
    <t>INFORME MENSUAL DE MERCANCIAS</t>
  </si>
  <si>
    <t>FECHA DE REALIZACION:</t>
  </si>
  <si>
    <t>OBSERVACION EN</t>
  </si>
  <si>
    <t>DESCRIPCION DE LA MERCANCIA</t>
  </si>
  <si>
    <t>INVENTARIO</t>
  </si>
  <si>
    <t>ENTRADAS</t>
  </si>
  <si>
    <t>SALIDAS</t>
  </si>
  <si>
    <t>DEVOLUCIONES</t>
  </si>
  <si>
    <t>RESULTADOS</t>
  </si>
  <si>
    <t>REFERENCIA</t>
  </si>
  <si>
    <t>ARTICULOS</t>
  </si>
  <si>
    <t>UBICACIÓN</t>
  </si>
  <si>
    <t>INICIAL</t>
  </si>
  <si>
    <t>PARCIAL</t>
  </si>
  <si>
    <t>FINAL</t>
  </si>
  <si>
    <t>OBTENIDOS</t>
  </si>
  <si>
    <t>DEVOLUCION SALIDAS</t>
  </si>
  <si>
    <t>AZ-101</t>
  </si>
  <si>
    <t>ESTUFA A GAS</t>
  </si>
  <si>
    <t>ALMACEN</t>
  </si>
  <si>
    <t xml:space="preserve">Buena Demanda </t>
  </si>
  <si>
    <t>Analiza devolucion</t>
  </si>
  <si>
    <t>EY-901</t>
  </si>
  <si>
    <t>BATIDORA OSTER</t>
  </si>
  <si>
    <t>OK-401</t>
  </si>
  <si>
    <t>HORNO MICROONDAS</t>
  </si>
  <si>
    <t>IT-501</t>
  </si>
  <si>
    <t>LAVADORA 18 LIBRAS</t>
  </si>
  <si>
    <t>BODEGA</t>
  </si>
  <si>
    <t>AZ-801</t>
  </si>
  <si>
    <t>LICUADORA OSTER</t>
  </si>
  <si>
    <t>Devolucion normal</t>
  </si>
  <si>
    <t>IT-201</t>
  </si>
  <si>
    <t>NEVERA 9 PIES</t>
  </si>
  <si>
    <t>AW-601</t>
  </si>
  <si>
    <t>OLLA ARROCERA</t>
  </si>
  <si>
    <t>VITRINA</t>
  </si>
  <si>
    <t>Mala demanda</t>
  </si>
  <si>
    <t>OK-301</t>
  </si>
  <si>
    <t>PLANCHA UNIVERSAL</t>
  </si>
  <si>
    <t>TOTAL INVENTARIO FINAL</t>
  </si>
  <si>
    <t>PROMEDIO DE INVENTARIO INICIAL</t>
  </si>
  <si>
    <t>SALIDA MÁXIMA</t>
  </si>
  <si>
    <t>DEVOLUCIÓN MÍNIMA</t>
  </si>
  <si>
    <t>TOTAL INVENTARIO INICIAL Y FINAL</t>
  </si>
  <si>
    <t>PROMEDIO DE SALIDAS Y DEVOLUCIÓN EN SALIDAS</t>
  </si>
  <si>
    <t>MAXIMO DE DEVOLUCIÓN ENNTRADAS Y ENTRADAS</t>
  </si>
  <si>
    <t>CANTIDAD DE PRODUCTOS</t>
  </si>
  <si>
    <t>Para resolver los calculos necesarios en la planilla tenga en cuenta la siguiente informació:</t>
  </si>
  <si>
    <t/>
  </si>
  <si>
    <t>NOTA</t>
  </si>
  <si>
    <t>TODOS LOS CALCULOS SE DEBEN HACER CON FORMULAS INDIRECTAS.</t>
  </si>
  <si>
    <t>es aplicar el porcentaje (75%) al inventario inicial</t>
  </si>
  <si>
    <t>Al inventario inicial + las entradas por el porcentaje repectivo (35%)</t>
  </si>
  <si>
    <t>INVENTARIO PARCIAL</t>
  </si>
  <si>
    <t>es igual al inventario inicial más las entredas menos las salidas</t>
  </si>
  <si>
    <t>DEVOLUCION EN ENTRADAS</t>
  </si>
  <si>
    <t>Si las entradas son &gt;=50 la devolución en entrada es igual al 18% de las entrada, de lo contrario sera el 14% de las entradas</t>
  </si>
  <si>
    <t>DEVOLUCION EN SALIDAS</t>
  </si>
  <si>
    <t>Si la salida el &gt;25 la devolución en salidas sera igual al 12% de las salidas, de lo contrario sera el 9% de las salidas</t>
  </si>
  <si>
    <t>INVENTARIO FINAL</t>
  </si>
  <si>
    <t>Es igual al inventario parcial menos la devolución en entradas más la devolución en salidas</t>
  </si>
  <si>
    <t>RESULTADOS OBTENIDOS</t>
  </si>
  <si>
    <t>Si el inventario final es menor a 80 debe salir un mensaje que diga BUENA DEMANDA, de lo contrario debe salir un mensaje que diga MALA DEMANDA</t>
  </si>
  <si>
    <t>OBSEVACIÓN EN DEVOLUCION EN SALIDAS</t>
  </si>
  <si>
    <t>Si la devolución en salidas es mayor a 3, debe salir un mensaje que diga ANALIZAR DEVOLUCIÓN, de lo contrario debe salir un mensaje que diga DEVOLUCION NORMAL</t>
  </si>
  <si>
    <t>Para hallar los cálculos de la parte inferior utilice las funciones vistas en clase según sea el caso</t>
  </si>
  <si>
    <t>ORGANIZAR LA PLANILLA PARA IMPRIMIRLA Y DEBE QUEDAR EN UNA SOLA HOJA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</si>
</sst>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Calibri"/>
      <family val="2"/>
    </font>
    <font>
      <sz val="8"/>
      <name val="Calibri"/>
      <family val="2"/>
    </font>
    <font>
      <b/>
      <sz val="28"/>
      <color indexed="18"/>
      <name val="Calibri"/>
      <family val="2"/>
    </font>
    <font>
      <sz val="10"/>
      <color indexed="18"/>
      <name val="Calibri"/>
      <family val="2"/>
    </font>
    <font>
      <b/>
      <sz val="10"/>
      <color indexed="18"/>
      <name val="Calibri"/>
      <family val="2"/>
    </font>
    <font>
      <b/>
      <sz val="8"/>
      <color indexed="18"/>
      <name val="Calibri"/>
      <family val="2"/>
    </font>
    <font>
      <b/>
      <sz val="12"/>
      <color indexed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3" fontId="3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Fill="1" applyBorder="1"/>
    <xf numFmtId="0" fontId="6" fillId="0" borderId="0" xfId="0" applyFont="1"/>
    <xf numFmtId="0" fontId="5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14" fontId="4" fillId="2" borderId="8" xfId="0" applyNumberFormat="1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9" fontId="5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/>
    <xf numFmtId="3" fontId="3" fillId="2" borderId="12" xfId="0" applyNumberFormat="1" applyFont="1" applyFill="1" applyBorder="1"/>
    <xf numFmtId="0" fontId="3" fillId="2" borderId="13" xfId="0" applyFont="1" applyFill="1" applyBorder="1"/>
    <xf numFmtId="3" fontId="3" fillId="2" borderId="13" xfId="0" applyNumberFormat="1" applyFont="1" applyFill="1" applyBorder="1"/>
    <xf numFmtId="0" fontId="3" fillId="2" borderId="14" xfId="0" applyFont="1" applyFill="1" applyBorder="1"/>
    <xf numFmtId="3" fontId="3" fillId="2" borderId="14" xfId="0" applyNumberFormat="1" applyFont="1" applyFill="1" applyBorder="1"/>
    <xf numFmtId="0" fontId="5" fillId="2" borderId="15" xfId="0" applyFont="1" applyFill="1" applyBorder="1"/>
    <xf numFmtId="0" fontId="3" fillId="2" borderId="16" xfId="0" applyFont="1" applyFill="1" applyBorder="1"/>
    <xf numFmtId="0" fontId="4" fillId="2" borderId="16" xfId="0" applyFont="1" applyFill="1" applyBorder="1"/>
    <xf numFmtId="3" fontId="4" fillId="2" borderId="7" xfId="0" applyNumberFormat="1" applyFont="1" applyFill="1" applyBorder="1"/>
    <xf numFmtId="0" fontId="3" fillId="2" borderId="7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3" fontId="3" fillId="0" borderId="0" xfId="0" applyNumberFormat="1" applyFont="1"/>
    <xf numFmtId="3" fontId="3" fillId="2" borderId="7" xfId="0" applyNumberFormat="1" applyFont="1" applyFill="1" applyBorder="1"/>
    <xf numFmtId="0" fontId="3" fillId="0" borderId="0" xfId="0" quotePrefix="1" applyFont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13A0F-E021-4387-BDE5-2D94F3E3C3D1}">
  <dimension ref="A1:L38"/>
  <sheetViews>
    <sheetView tabSelected="1" topLeftCell="A6" zoomScale="90" zoomScaleNormal="90" workbookViewId="0">
      <selection activeCell="I28" sqref="G27:I28"/>
    </sheetView>
  </sheetViews>
  <sheetFormatPr defaultColWidth="11.42578125" defaultRowHeight="12.75"/>
  <cols>
    <col min="1" max="1" width="26.5703125" style="1" customWidth="1"/>
    <col min="2" max="2" width="18.42578125" style="1" customWidth="1"/>
    <col min="3" max="3" width="13.85546875" style="1" customWidth="1"/>
    <col min="4" max="4" width="12.5703125" style="1" customWidth="1"/>
    <col min="5" max="7" width="11.5703125" style="1" bestFit="1" customWidth="1"/>
    <col min="8" max="8" width="20" style="1" bestFit="1" customWidth="1"/>
    <col min="9" max="9" width="16.42578125" style="1" customWidth="1"/>
    <col min="10" max="10" width="14" style="1" customWidth="1"/>
    <col min="11" max="11" width="14.42578125" style="1" bestFit="1" customWidth="1"/>
    <col min="12" max="12" width="23.5703125" style="1" customWidth="1"/>
    <col min="13" max="16384" width="11.42578125" style="1"/>
  </cols>
  <sheetData>
    <row r="1" spans="1:12" ht="36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2" ht="13.5" thickBot="1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12" ht="13.5" thickBot="1">
      <c r="A3" s="13" t="s">
        <v>2</v>
      </c>
      <c r="B3" s="14"/>
      <c r="C3" s="14"/>
      <c r="D3" s="14"/>
      <c r="E3" s="14"/>
      <c r="F3" s="14"/>
      <c r="G3" s="14"/>
      <c r="H3" s="15" t="s">
        <v>3</v>
      </c>
      <c r="I3" s="16"/>
      <c r="J3" s="15"/>
      <c r="K3" s="17"/>
      <c r="L3" s="16"/>
    </row>
    <row r="4" spans="1:12" ht="13.5" thickBot="1">
      <c r="A4" s="13" t="s">
        <v>4</v>
      </c>
      <c r="B4" s="14"/>
      <c r="C4" s="14"/>
      <c r="D4" s="14"/>
      <c r="E4" s="14"/>
      <c r="F4" s="14"/>
      <c r="G4" s="14"/>
      <c r="H4" s="19" t="s">
        <v>5</v>
      </c>
      <c r="I4" s="20"/>
      <c r="J4" s="21">
        <f ca="1">TODAY()</f>
        <v>45916</v>
      </c>
      <c r="K4" s="14"/>
      <c r="L4" s="22" t="s">
        <v>6</v>
      </c>
    </row>
    <row r="5" spans="1:12" ht="13.5" thickBot="1">
      <c r="A5" s="47" t="s">
        <v>7</v>
      </c>
      <c r="B5" s="48"/>
      <c r="C5" s="49"/>
      <c r="D5" s="22" t="s">
        <v>8</v>
      </c>
      <c r="E5" s="22" t="s">
        <v>9</v>
      </c>
      <c r="F5" s="22" t="s">
        <v>10</v>
      </c>
      <c r="G5" s="22" t="s">
        <v>8</v>
      </c>
      <c r="H5" s="22" t="s">
        <v>11</v>
      </c>
      <c r="I5" s="22" t="s">
        <v>11</v>
      </c>
      <c r="J5" s="22" t="s">
        <v>8</v>
      </c>
      <c r="K5" s="22" t="s">
        <v>12</v>
      </c>
    </row>
    <row r="6" spans="1:12" ht="13.5" thickBot="1">
      <c r="A6" s="18" t="s">
        <v>13</v>
      </c>
      <c r="B6" s="18" t="s">
        <v>14</v>
      </c>
      <c r="C6" s="18" t="s">
        <v>15</v>
      </c>
      <c r="D6" s="23" t="s">
        <v>16</v>
      </c>
      <c r="E6" s="24">
        <v>0.75</v>
      </c>
      <c r="F6" s="24">
        <v>0.35</v>
      </c>
      <c r="G6" s="23" t="s">
        <v>17</v>
      </c>
      <c r="H6" s="23" t="s">
        <v>9</v>
      </c>
      <c r="I6" s="23" t="s">
        <v>10</v>
      </c>
      <c r="J6" s="23" t="s">
        <v>18</v>
      </c>
      <c r="K6" s="23" t="s">
        <v>19</v>
      </c>
      <c r="L6" s="23" t="s">
        <v>20</v>
      </c>
    </row>
    <row r="7" spans="1:12" ht="13.5" thickBot="1">
      <c r="A7" s="25" t="s">
        <v>21</v>
      </c>
      <c r="B7" s="25" t="s">
        <v>22</v>
      </c>
      <c r="C7" s="25" t="s">
        <v>23</v>
      </c>
      <c r="D7" s="26">
        <v>68</v>
      </c>
      <c r="E7" s="26">
        <f>D7*75%</f>
        <v>51</v>
      </c>
      <c r="F7" s="26">
        <f>D7+E7*35%</f>
        <v>85.85</v>
      </c>
      <c r="G7" s="44">
        <f>D7+E7-F7</f>
        <v>33.150000000000006</v>
      </c>
      <c r="H7" s="26">
        <f>E7*14%</f>
        <v>7.1400000000000006</v>
      </c>
      <c r="I7" s="26">
        <f t="shared" ref="I7:I14" si="0">E7*9%</f>
        <v>4.59</v>
      </c>
      <c r="J7" s="26">
        <f>G7-E7+F7</f>
        <v>68</v>
      </c>
      <c r="K7" s="26" t="s">
        <v>24</v>
      </c>
      <c r="L7" s="25" t="s">
        <v>25</v>
      </c>
    </row>
    <row r="8" spans="1:12" ht="13.5" thickBot="1">
      <c r="A8" s="27" t="s">
        <v>26</v>
      </c>
      <c r="B8" s="27" t="s">
        <v>27</v>
      </c>
      <c r="C8" s="27" t="s">
        <v>23</v>
      </c>
      <c r="D8" s="28"/>
      <c r="E8" s="26">
        <f>D8*75%</f>
        <v>0</v>
      </c>
      <c r="F8" s="26">
        <f>E8*35%</f>
        <v>0</v>
      </c>
      <c r="G8" s="26">
        <f>D8+E8-F8</f>
        <v>0</v>
      </c>
      <c r="H8" s="28">
        <f>E8*18%</f>
        <v>0</v>
      </c>
      <c r="I8" s="28">
        <f>E8*9%</f>
        <v>0</v>
      </c>
      <c r="J8" s="26">
        <f>G8-E8+F8</f>
        <v>0</v>
      </c>
      <c r="K8" s="27" t="s">
        <v>24</v>
      </c>
      <c r="L8" s="27" t="s">
        <v>25</v>
      </c>
    </row>
    <row r="9" spans="1:12" ht="13.5" thickBot="1">
      <c r="A9" s="27" t="s">
        <v>28</v>
      </c>
      <c r="B9" s="27" t="s">
        <v>29</v>
      </c>
      <c r="C9" s="27" t="s">
        <v>23</v>
      </c>
      <c r="D9" s="28">
        <v>5</v>
      </c>
      <c r="E9" s="26">
        <f>D9*75%</f>
        <v>3.75</v>
      </c>
      <c r="F9" s="26">
        <f>E9*35%</f>
        <v>1.3125</v>
      </c>
      <c r="G9" s="26">
        <f>D9+E9-F9</f>
        <v>7.4375</v>
      </c>
      <c r="H9" s="28">
        <f>E9*14%</f>
        <v>0.52500000000000002</v>
      </c>
      <c r="I9" s="28">
        <f>E9*9%</f>
        <v>0.33749999999999997</v>
      </c>
      <c r="J9" s="26">
        <f>G9-E9+F9</f>
        <v>5</v>
      </c>
      <c r="K9" s="27" t="s">
        <v>24</v>
      </c>
      <c r="L9" s="27" t="s">
        <v>25</v>
      </c>
    </row>
    <row r="10" spans="1:12" ht="13.5" thickBot="1">
      <c r="A10" s="27" t="s">
        <v>30</v>
      </c>
      <c r="B10" s="27" t="s">
        <v>31</v>
      </c>
      <c r="C10" s="27" t="s">
        <v>32</v>
      </c>
      <c r="D10" s="28">
        <v>10</v>
      </c>
      <c r="E10" s="26">
        <f>D10*75%</f>
        <v>7.5</v>
      </c>
      <c r="F10" s="26">
        <f>E10*35%</f>
        <v>2.625</v>
      </c>
      <c r="G10" s="26">
        <f>D10+E10-F10</f>
        <v>14.875</v>
      </c>
      <c r="H10" s="28">
        <f>E10*14%</f>
        <v>1.05</v>
      </c>
      <c r="I10" s="28">
        <f>E10*9%</f>
        <v>0.67499999999999993</v>
      </c>
      <c r="J10" s="26">
        <f>G10-E10+F10</f>
        <v>10</v>
      </c>
      <c r="K10" s="27" t="s">
        <v>24</v>
      </c>
      <c r="L10" s="27" t="s">
        <v>25</v>
      </c>
    </row>
    <row r="11" spans="1:12" ht="13.5" thickBot="1">
      <c r="A11" s="27" t="s">
        <v>33</v>
      </c>
      <c r="B11" s="27" t="s">
        <v>34</v>
      </c>
      <c r="C11" s="27" t="s">
        <v>32</v>
      </c>
      <c r="D11" s="28">
        <v>30</v>
      </c>
      <c r="E11" s="26">
        <f>D11*75%</f>
        <v>22.5</v>
      </c>
      <c r="F11" s="26">
        <f>E11*35%</f>
        <v>7.8749999999999991</v>
      </c>
      <c r="G11" s="26">
        <f>D11+E11-F11</f>
        <v>44.625</v>
      </c>
      <c r="H11" s="28">
        <f>E11*14%</f>
        <v>3.1500000000000004</v>
      </c>
      <c r="I11" s="28">
        <f>E11*9%</f>
        <v>2.0249999999999999</v>
      </c>
      <c r="J11" s="26">
        <f>G11-E11+F11</f>
        <v>30</v>
      </c>
      <c r="K11" s="27" t="s">
        <v>24</v>
      </c>
      <c r="L11" s="27" t="s">
        <v>35</v>
      </c>
    </row>
    <row r="12" spans="1:12" ht="13.5" thickBot="1">
      <c r="A12" s="27" t="s">
        <v>36</v>
      </c>
      <c r="B12" s="27" t="s">
        <v>37</v>
      </c>
      <c r="C12" s="27" t="s">
        <v>32</v>
      </c>
      <c r="D12" s="28">
        <v>32</v>
      </c>
      <c r="E12" s="26">
        <f>D12*75%</f>
        <v>24</v>
      </c>
      <c r="F12" s="26">
        <f>E12*35%</f>
        <v>8.3999999999999986</v>
      </c>
      <c r="G12" s="26">
        <f>D12+E12-F12</f>
        <v>47.6</v>
      </c>
      <c r="H12" s="28">
        <f>E12*14%</f>
        <v>3.3600000000000003</v>
      </c>
      <c r="I12" s="28">
        <f>E12*9%</f>
        <v>2.16</v>
      </c>
      <c r="J12" s="26">
        <f>G12-E12+F12</f>
        <v>32</v>
      </c>
      <c r="K12" s="27" t="s">
        <v>24</v>
      </c>
      <c r="L12" s="27" t="s">
        <v>35</v>
      </c>
    </row>
    <row r="13" spans="1:12" ht="13.5" thickBot="1">
      <c r="A13" s="27" t="s">
        <v>38</v>
      </c>
      <c r="B13" s="27" t="s">
        <v>39</v>
      </c>
      <c r="C13" s="27" t="s">
        <v>40</v>
      </c>
      <c r="D13" s="28">
        <v>45</v>
      </c>
      <c r="E13" s="26">
        <f>D13*75%</f>
        <v>33.75</v>
      </c>
      <c r="F13" s="26">
        <f>E13*35%</f>
        <v>11.8125</v>
      </c>
      <c r="G13" s="26">
        <f>D13+E13-F13</f>
        <v>66.9375</v>
      </c>
      <c r="H13" s="28">
        <f>E13*18%</f>
        <v>6.0750000000000002</v>
      </c>
      <c r="I13" s="28">
        <f>E13*9%</f>
        <v>3.0375000000000001</v>
      </c>
      <c r="J13" s="26">
        <f>G13-E13+F13</f>
        <v>45</v>
      </c>
      <c r="K13" s="27" t="s">
        <v>41</v>
      </c>
      <c r="L13" s="27" t="s">
        <v>35</v>
      </c>
    </row>
    <row r="14" spans="1:12" ht="13.5" thickBot="1">
      <c r="A14" s="29" t="s">
        <v>42</v>
      </c>
      <c r="B14" s="29" t="s">
        <v>43</v>
      </c>
      <c r="C14" s="29" t="s">
        <v>40</v>
      </c>
      <c r="D14" s="30">
        <v>85</v>
      </c>
      <c r="E14" s="26">
        <f>D14*75%</f>
        <v>63.75</v>
      </c>
      <c r="F14" s="26">
        <f>E14*35%</f>
        <v>22.3125</v>
      </c>
      <c r="G14" s="26">
        <f>D14+E14-F14</f>
        <v>126.4375</v>
      </c>
      <c r="H14" s="28">
        <f>E14*18%</f>
        <v>11.475</v>
      </c>
      <c r="I14" s="30">
        <f>E14*9%</f>
        <v>5.7374999999999998</v>
      </c>
      <c r="J14" s="26">
        <f>G14-E14+F14</f>
        <v>85</v>
      </c>
      <c r="K14" s="29" t="s">
        <v>41</v>
      </c>
      <c r="L14" s="29" t="s">
        <v>35</v>
      </c>
    </row>
    <row r="15" spans="1:12" ht="13.5" thickBot="1">
      <c r="A15" s="2"/>
      <c r="B15" s="3"/>
      <c r="C15" s="4"/>
      <c r="D15" s="5">
        <v>90</v>
      </c>
      <c r="E15" s="26">
        <f>D15*75%</f>
        <v>67.5</v>
      </c>
      <c r="F15" s="26">
        <f>E15*35%</f>
        <v>23.625</v>
      </c>
      <c r="G15" s="26">
        <f>D15+E15-F15</f>
        <v>133.875</v>
      </c>
      <c r="H15" s="28"/>
      <c r="I15" s="6"/>
      <c r="J15" s="26">
        <f>G15-E15+F15</f>
        <v>90</v>
      </c>
      <c r="K15" s="3"/>
      <c r="L15" s="4"/>
    </row>
    <row r="16" spans="1:12" ht="13.5" thickBot="1">
      <c r="A16" s="31" t="s">
        <v>44</v>
      </c>
      <c r="B16" s="32"/>
      <c r="C16" s="32"/>
      <c r="D16" s="32"/>
      <c r="E16" s="34">
        <f>SUM(J7:J14)</f>
        <v>275</v>
      </c>
      <c r="F16" s="36">
        <f t="shared" ref="F8:F17" si="1">E16*35%</f>
        <v>96.25</v>
      </c>
      <c r="G16" s="37">
        <f>D16+E16-F16</f>
        <v>178.75</v>
      </c>
      <c r="H16" s="37"/>
      <c r="I16" s="37"/>
      <c r="J16" s="26">
        <f>G16-E16+F16</f>
        <v>0</v>
      </c>
      <c r="K16" s="37"/>
      <c r="L16" s="38"/>
    </row>
    <row r="17" spans="1:12" ht="13.5" thickBot="1">
      <c r="A17" s="31" t="s">
        <v>45</v>
      </c>
      <c r="B17" s="32"/>
      <c r="C17" s="32"/>
      <c r="D17" s="32"/>
      <c r="E17" s="34">
        <f>AVERAGE(D7:D14)</f>
        <v>39.285714285714285</v>
      </c>
      <c r="F17" s="39">
        <f t="shared" si="1"/>
        <v>13.749999999999998</v>
      </c>
      <c r="G17" s="3">
        <f>D17+E17-F17</f>
        <v>25.535714285714285</v>
      </c>
      <c r="H17" s="3"/>
      <c r="I17" s="3"/>
      <c r="J17" s="26">
        <f>G17-E17+F17</f>
        <v>0</v>
      </c>
      <c r="K17" s="3"/>
      <c r="L17" s="40"/>
    </row>
    <row r="18" spans="1:12" ht="13.5" thickBot="1">
      <c r="A18" s="31" t="s">
        <v>46</v>
      </c>
      <c r="B18" s="32"/>
      <c r="C18" s="32"/>
      <c r="D18" s="32"/>
      <c r="E18" s="34">
        <f>MAX(F7:F14)</f>
        <v>85.85</v>
      </c>
      <c r="F18" s="39"/>
      <c r="G18" s="3"/>
      <c r="H18" s="3"/>
      <c r="I18" s="3"/>
      <c r="J18" s="26"/>
      <c r="K18" s="3"/>
      <c r="L18" s="40"/>
    </row>
    <row r="19" spans="1:12" ht="13.5" thickBot="1">
      <c r="A19" s="31" t="s">
        <v>47</v>
      </c>
      <c r="B19" s="32"/>
      <c r="C19" s="32"/>
      <c r="D19" s="32"/>
      <c r="E19" s="34">
        <f>MIN(H7:H14)</f>
        <v>0</v>
      </c>
      <c r="F19" s="39"/>
      <c r="G19" s="3"/>
      <c r="H19" s="3"/>
      <c r="I19" s="3"/>
      <c r="J19" s="26">
        <f>G19-E19+F19</f>
        <v>0</v>
      </c>
      <c r="K19" s="3"/>
      <c r="L19" s="40"/>
    </row>
    <row r="20" spans="1:12" ht="13.5" thickBot="1">
      <c r="A20" s="31" t="s">
        <v>48</v>
      </c>
      <c r="B20" s="32"/>
      <c r="C20" s="32"/>
      <c r="D20" s="33"/>
      <c r="E20" s="45">
        <f>SUM(D7:D14:J7:J14)</f>
        <v>1288.8374999999999</v>
      </c>
      <c r="F20" s="39"/>
      <c r="G20" s="3"/>
      <c r="H20" s="3"/>
      <c r="I20" s="3"/>
      <c r="J20" s="26">
        <f>G20-E20+F20</f>
        <v>-1288.8374999999999</v>
      </c>
      <c r="K20" s="3"/>
      <c r="L20" s="40"/>
    </row>
    <row r="21" spans="1:12" ht="13.5" thickBot="1">
      <c r="A21" s="31" t="s">
        <v>49</v>
      </c>
      <c r="B21" s="32"/>
      <c r="C21" s="32"/>
      <c r="D21" s="33"/>
      <c r="E21" s="35">
        <f>AVERAGE(F7:F14:I7:I14)</f>
        <v>16.643359375000003</v>
      </c>
      <c r="F21" s="39"/>
      <c r="G21" s="3"/>
      <c r="H21" s="3"/>
      <c r="I21" s="3"/>
      <c r="J21" s="26">
        <f>G21-E21+F21</f>
        <v>-16.643359375000003</v>
      </c>
      <c r="K21" s="3"/>
      <c r="L21" s="40"/>
    </row>
    <row r="22" spans="1:12" ht="13.5" thickBot="1">
      <c r="A22" s="31" t="s">
        <v>50</v>
      </c>
      <c r="B22" s="32"/>
      <c r="C22" s="32"/>
      <c r="D22" s="33"/>
      <c r="E22" s="35">
        <f>MAX(H7:H14:E7:E14)</f>
        <v>126.4375</v>
      </c>
      <c r="F22" s="39"/>
      <c r="G22" s="3"/>
      <c r="H22" s="3"/>
      <c r="I22" s="3"/>
      <c r="J22" s="26">
        <f>G22-E22+F22</f>
        <v>-126.4375</v>
      </c>
      <c r="K22" s="3"/>
      <c r="L22" s="40"/>
    </row>
    <row r="23" spans="1:12" ht="13.5" thickBot="1">
      <c r="A23" s="31" t="s">
        <v>51</v>
      </c>
      <c r="B23" s="32"/>
      <c r="C23" s="32"/>
      <c r="D23" s="33"/>
      <c r="E23" s="35">
        <f>COUNTA(B7:B14)</f>
        <v>8</v>
      </c>
      <c r="F23" s="41"/>
      <c r="G23" s="42"/>
      <c r="H23" s="42"/>
      <c r="I23" s="42"/>
      <c r="J23" s="26">
        <f>G23-E23+F23</f>
        <v>-8</v>
      </c>
      <c r="K23" s="42"/>
      <c r="L23" s="43"/>
    </row>
    <row r="25" spans="1:12" ht="15.75">
      <c r="A25" s="7" t="s">
        <v>52</v>
      </c>
    </row>
    <row r="26" spans="1:12">
      <c r="I26" s="46" t="s">
        <v>53</v>
      </c>
    </row>
    <row r="27" spans="1:12" ht="15.75">
      <c r="A27" s="8" t="s">
        <v>54</v>
      </c>
      <c r="B27" s="9" t="s">
        <v>55</v>
      </c>
      <c r="C27" s="9"/>
      <c r="D27" s="9"/>
      <c r="E27" s="9"/>
      <c r="F27" s="9"/>
    </row>
    <row r="28" spans="1:12">
      <c r="A28" s="10" t="s">
        <v>9</v>
      </c>
      <c r="B28" s="11" t="s">
        <v>56</v>
      </c>
    </row>
    <row r="29" spans="1:12">
      <c r="A29" s="10" t="s">
        <v>10</v>
      </c>
      <c r="B29" s="1" t="s">
        <v>57</v>
      </c>
    </row>
    <row r="30" spans="1:12">
      <c r="A30" s="10" t="s">
        <v>58</v>
      </c>
      <c r="B30" s="1" t="s">
        <v>59</v>
      </c>
    </row>
    <row r="31" spans="1:12">
      <c r="A31" s="10" t="s">
        <v>60</v>
      </c>
      <c r="B31" s="1" t="s">
        <v>61</v>
      </c>
    </row>
    <row r="32" spans="1:12">
      <c r="A32" s="10" t="s">
        <v>62</v>
      </c>
      <c r="B32" s="1" t="s">
        <v>63</v>
      </c>
    </row>
    <row r="33" spans="1:2">
      <c r="A33" s="10" t="s">
        <v>64</v>
      </c>
      <c r="B33" s="1" t="s">
        <v>65</v>
      </c>
    </row>
    <row r="34" spans="1:2">
      <c r="A34" s="10" t="s">
        <v>66</v>
      </c>
      <c r="B34" s="1" t="s">
        <v>67</v>
      </c>
    </row>
    <row r="35" spans="1:2" ht="22.5">
      <c r="A35" s="12" t="s">
        <v>68</v>
      </c>
      <c r="B35" s="1" t="s">
        <v>69</v>
      </c>
    </row>
    <row r="36" spans="1:2">
      <c r="A36" s="10" t="s">
        <v>54</v>
      </c>
      <c r="B36" s="1" t="s">
        <v>70</v>
      </c>
    </row>
    <row r="38" spans="1:2">
      <c r="A38" s="10" t="s">
        <v>71</v>
      </c>
    </row>
  </sheetData>
  <sortState xmlns:xlrd2="http://schemas.microsoft.com/office/spreadsheetml/2017/richdata2" ref="K8:K14">
    <sortCondition ref="K8:K14"/>
  </sortState>
  <mergeCells count="3">
    <mergeCell ref="A5:C5"/>
    <mergeCell ref="A1:L1"/>
    <mergeCell ref="A2:L2"/>
  </mergeCells>
  <phoneticPr fontId="1" type="noConversion"/>
  <printOptions headings="1"/>
  <pageMargins left="0.12" right="0.11" top="0.85" bottom="0.75" header="0.3" footer="0.3"/>
  <pageSetup scale="75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A2F8E-1A9C-4FFB-BC7B-071DD86E0882}">
  <dimension ref="A1"/>
  <sheetViews>
    <sheetView workbookViewId="0"/>
  </sheetViews>
  <sheetFormatPr defaultRowHeight="12.75"/>
  <cols>
    <col min="1" max="256" width="11.42578125" customWidth="1"/>
  </cols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1CD40-5408-4DAB-ABC5-5DEF79169D49}">
  <dimension ref="A1"/>
  <sheetViews>
    <sheetView workbookViewId="0"/>
  </sheetViews>
  <sheetFormatPr defaultRowHeight="12.75"/>
  <cols>
    <col min="1" max="256" width="11.42578125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SUMINISTROS INTEGRALES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SUMINISTROS INTEGRALES</dc:creator>
  <cp:keywords/>
  <dc:description/>
  <cp:lastModifiedBy/>
  <cp:revision/>
  <dcterms:created xsi:type="dcterms:W3CDTF">2008-09-22T19:08:41Z</dcterms:created>
  <dcterms:modified xsi:type="dcterms:W3CDTF">2025-09-16T23:24:19Z</dcterms:modified>
  <cp:category/>
  <cp:contentStatus/>
</cp:coreProperties>
</file>